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OYASU\Documents\03_ブログ\ブログ原稿案\01_ヒルクライムW計算\"/>
    </mc:Choice>
  </mc:AlternateContent>
  <xr:revisionPtr revIDLastSave="0" documentId="13_ncr:1_{08150C1A-46D3-4B92-AD69-098330950329}" xr6:coauthVersionLast="47" xr6:coauthVersionMax="47" xr10:uidLastSave="{00000000-0000-0000-0000-000000000000}"/>
  <bookViews>
    <workbookView xWindow="-120" yWindow="-120" windowWidth="29040" windowHeight="15720" xr2:uid="{3FFC973A-BA98-492F-8941-E346D115179E}"/>
  </bookViews>
  <sheets>
    <sheet name="Sheet 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5" l="1"/>
  <c r="L21" i="5" l="1"/>
  <c r="O21" i="5" s="1"/>
  <c r="O20" i="5"/>
  <c r="M15" i="5"/>
  <c r="O11" i="5"/>
  <c r="O7" i="5"/>
  <c r="G20" i="5"/>
  <c r="G16" i="5"/>
  <c r="G11" i="5"/>
  <c r="D22" i="5"/>
  <c r="G22" i="5" s="1"/>
  <c r="D21" i="5"/>
  <c r="G21" i="5" s="1"/>
  <c r="O17" i="5" l="1"/>
  <c r="O15" i="5"/>
  <c r="O19" i="5" l="1"/>
  <c r="O23" i="5"/>
  <c r="O25" i="5" l="1"/>
  <c r="O8" i="5" s="1"/>
  <c r="G7" i="5" l="1"/>
  <c r="E15" i="5"/>
  <c r="G15" i="5" l="1"/>
  <c r="G17" i="5"/>
  <c r="G23" i="5" l="1"/>
  <c r="G19" i="5"/>
  <c r="G25" i="5" l="1"/>
  <c r="G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HIROYASU</author>
  </authors>
  <commentList>
    <comment ref="D10" authorId="0" shapeId="0" xr:uid="{53BC0EE4-BFC6-4DE0-8DBA-241C1AAF77EC}">
      <text>
        <r>
          <rPr>
            <sz val="9"/>
            <color indexed="81"/>
            <rFont val="MS P ゴシック"/>
            <family val="3"/>
            <charset val="128"/>
          </rPr>
          <t>Updated</t>
        </r>
      </text>
    </comment>
    <comment ref="L10" authorId="0" shapeId="0" xr:uid="{0DDA336B-489E-4909-8D9B-5CAC5B6278FA}">
      <text>
        <r>
          <rPr>
            <sz val="9"/>
            <color indexed="81"/>
            <rFont val="MS P ゴシック"/>
            <family val="3"/>
            <charset val="128"/>
          </rPr>
          <t>Updated</t>
        </r>
      </text>
    </comment>
    <comment ref="D13" authorId="0" shapeId="0" xr:uid="{870B3961-69B5-4581-B414-5D5C304D4691}">
      <text>
        <r>
          <rPr>
            <sz val="9"/>
            <color indexed="81"/>
            <rFont val="MS P ゴシック"/>
            <family val="3"/>
            <charset val="128"/>
          </rPr>
          <t xml:space="preserve">Updated
</t>
        </r>
      </text>
    </comment>
    <comment ref="L13" authorId="0" shapeId="0" xr:uid="{DCBCB677-3DF7-44EA-9513-FF867DF41118}">
      <text>
        <r>
          <rPr>
            <sz val="9"/>
            <color indexed="81"/>
            <rFont val="MS P ゴシック"/>
            <family val="3"/>
            <charset val="128"/>
          </rPr>
          <t xml:space="preserve">Updated
</t>
        </r>
      </text>
    </comment>
    <comment ref="D18" authorId="0" shapeId="0" xr:uid="{02D17B72-49AF-43BE-8FC7-A3310C31259D}">
      <text>
        <r>
          <rPr>
            <sz val="9"/>
            <color indexed="81"/>
            <rFont val="MS P ゴシック"/>
            <family val="3"/>
            <charset val="128"/>
          </rPr>
          <t>https://www.bicyclerollingresistance.com/
continental
-ultra-sport-ii -&gt; 14.8w
-GP5000 -&gt; 10.7w</t>
        </r>
      </text>
    </comment>
    <comment ref="L18" authorId="0" shapeId="0" xr:uid="{9D7983B4-641E-44D7-9DAC-75AFF3C744BB}">
      <text>
        <r>
          <rPr>
            <sz val="9"/>
            <color indexed="81"/>
            <rFont val="MS P ゴシック"/>
            <family val="3"/>
            <charset val="128"/>
          </rPr>
          <t>https://www.bicyclerollingresistance.com/
continental
-ultra-sport-ii -&gt; 14.8w
-GP5000 -&gt; 10.7w</t>
        </r>
      </text>
    </comment>
    <comment ref="D20" authorId="0" shapeId="0" xr:uid="{84D91D95-56D6-4303-8CF1-8230E78E7AD7}">
      <text>
        <r>
          <rPr>
            <sz val="9"/>
            <color indexed="81"/>
            <rFont val="MS P ゴシック"/>
            <family val="3"/>
            <charset val="128"/>
          </rPr>
          <t xml:space="preserve">Updated
</t>
        </r>
      </text>
    </comment>
    <comment ref="L20" authorId="0" shapeId="0" xr:uid="{3D73D9A4-B1A6-4756-B695-1E97BCE43C90}">
      <text>
        <r>
          <rPr>
            <sz val="9"/>
            <color indexed="81"/>
            <rFont val="MS P ゴシック"/>
            <family val="3"/>
            <charset val="128"/>
          </rPr>
          <t xml:space="preserve">Updated
</t>
        </r>
      </text>
    </comment>
    <comment ref="D21" authorId="0" shapeId="0" xr:uid="{EAA59F49-C741-4273-A664-72E713CFC5D8}">
      <text>
        <r>
          <rPr>
            <sz val="9"/>
            <color indexed="81"/>
            <rFont val="MS P ゴシック"/>
            <family val="3"/>
            <charset val="128"/>
          </rPr>
          <t xml:space="preserve">Updated
</t>
        </r>
      </text>
    </comment>
    <comment ref="L21" authorId="0" shapeId="0" xr:uid="{AF08B6B0-13C9-4ABA-9190-BB94FE49058A}">
      <text>
        <r>
          <rPr>
            <sz val="9"/>
            <color indexed="81"/>
            <rFont val="MS P ゴシック"/>
            <family val="3"/>
            <charset val="128"/>
          </rPr>
          <t xml:space="preserve">Updated
</t>
        </r>
      </text>
    </comment>
    <comment ref="D22" authorId="0" shapeId="0" xr:uid="{45207C1B-0449-41DC-9D1C-3693E82CA7AA}">
      <text>
        <r>
          <rPr>
            <sz val="9"/>
            <color indexed="81"/>
            <rFont val="MS P ゴシック"/>
            <family val="3"/>
            <charset val="128"/>
          </rPr>
          <t>Updated
ビッグプーリーなら、0.03位上でも可</t>
        </r>
      </text>
    </comment>
    <comment ref="L22" authorId="0" shapeId="0" xr:uid="{B4411C52-5D70-4464-89AB-F3191E2E5063}">
      <text>
        <r>
          <rPr>
            <sz val="9"/>
            <color indexed="81"/>
            <rFont val="MS P ゴシック"/>
            <family val="3"/>
            <charset val="128"/>
          </rPr>
          <t xml:space="preserve">Updated
</t>
        </r>
      </text>
    </comment>
    <comment ref="D23" authorId="0" shapeId="0" xr:uid="{4FE0DDEF-6482-43F8-AA93-B22B24105DC0}">
      <text>
        <r>
          <rPr>
            <sz val="9"/>
            <color indexed="81"/>
            <rFont val="MS P ゴシック"/>
            <family val="3"/>
            <charset val="128"/>
          </rPr>
          <t xml:space="preserve">Updated
</t>
        </r>
      </text>
    </comment>
    <comment ref="L23" authorId="0" shapeId="0" xr:uid="{45A4994F-7912-40A8-B47F-F08BCE046C5A}">
      <text>
        <r>
          <rPr>
            <sz val="9"/>
            <color indexed="81"/>
            <rFont val="MS P ゴシック"/>
            <family val="3"/>
            <charset val="128"/>
          </rPr>
          <t xml:space="preserve">Updated
</t>
        </r>
      </text>
    </comment>
  </commentList>
</comments>
</file>

<file path=xl/sharedStrings.xml><?xml version="1.0" encoding="utf-8"?>
<sst xmlns="http://schemas.openxmlformats.org/spreadsheetml/2006/main" count="122" uniqueCount="38">
  <si>
    <t>-</t>
    <phoneticPr fontId="1"/>
  </si>
  <si>
    <t>[W]</t>
    <phoneticPr fontId="1"/>
  </si>
  <si>
    <t>W</t>
    <phoneticPr fontId="1"/>
  </si>
  <si>
    <t>合計W数</t>
    <rPh sb="0" eb="2">
      <t>ゴウケイ</t>
    </rPh>
    <rPh sb="3" eb="4">
      <t>スウ</t>
    </rPh>
    <phoneticPr fontId="1"/>
  </si>
  <si>
    <t>④チェーンの抵抗</t>
    <rPh sb="6" eb="8">
      <t>テイコウ</t>
    </rPh>
    <phoneticPr fontId="1"/>
  </si>
  <si>
    <t>③(補正後、両輪)タイヤ転がり抵抗</t>
    <rPh sb="6" eb="8">
      <t>リョウリン</t>
    </rPh>
    <phoneticPr fontId="1"/>
  </si>
  <si>
    <t>タイヤ転がり抵抗</t>
    <phoneticPr fontId="1"/>
  </si>
  <si>
    <t>②空気抵抗</t>
    <phoneticPr fontId="1"/>
  </si>
  <si>
    <t>km/h</t>
    <phoneticPr fontId="1"/>
  </si>
  <si>
    <t>m/s</t>
    <phoneticPr fontId="1"/>
  </si>
  <si>
    <t>平均速度</t>
    <rPh sb="0" eb="2">
      <t>ヘイキン</t>
    </rPh>
    <rPh sb="2" eb="4">
      <t>ソクド</t>
    </rPh>
    <phoneticPr fontId="1"/>
  </si>
  <si>
    <t>ｍ</t>
    <phoneticPr fontId="1"/>
  </si>
  <si>
    <t>距離</t>
  </si>
  <si>
    <t>Cd 空気抵抗係数</t>
    <phoneticPr fontId="1"/>
  </si>
  <si>
    <t>kg/ｓ^３</t>
    <phoneticPr fontId="1"/>
  </si>
  <si>
    <t>ρ空気密度</t>
    <phoneticPr fontId="1"/>
  </si>
  <si>
    <t>A前面投影面積(補正後)</t>
    <rPh sb="1" eb="3">
      <t>ゼンメン</t>
    </rPh>
    <rPh sb="3" eb="7">
      <t>トウエイメンセキ</t>
    </rPh>
    <rPh sb="8" eb="11">
      <t>ホセイゴ</t>
    </rPh>
    <phoneticPr fontId="1"/>
  </si>
  <si>
    <t>(前面投影面積)</t>
    <rPh sb="1" eb="3">
      <t>ゼンメン</t>
    </rPh>
    <rPh sb="3" eb="7">
      <t>トウエイメンセキ</t>
    </rPh>
    <phoneticPr fontId="1"/>
  </si>
  <si>
    <t>m</t>
    <phoneticPr fontId="1"/>
  </si>
  <si>
    <t>身長</t>
    <rPh sb="0" eb="2">
      <t>シンチョウ</t>
    </rPh>
    <phoneticPr fontId="1"/>
  </si>
  <si>
    <t>① 坂を登る抵抗</t>
    <phoneticPr fontId="1"/>
  </si>
  <si>
    <t>ｓ</t>
    <phoneticPr fontId="1"/>
  </si>
  <si>
    <t>所要時間</t>
    <phoneticPr fontId="1"/>
  </si>
  <si>
    <t>高低差</t>
    <phoneticPr fontId="1"/>
  </si>
  <si>
    <t>m/ｓ^３</t>
    <phoneticPr fontId="1"/>
  </si>
  <si>
    <t>重力加速度</t>
    <phoneticPr fontId="1"/>
  </si>
  <si>
    <t>kg</t>
    <phoneticPr fontId="1"/>
  </si>
  <si>
    <t>総質量</t>
    <phoneticPr fontId="1"/>
  </si>
  <si>
    <t>単位</t>
    <rPh sb="0" eb="2">
      <t>タンイ</t>
    </rPh>
    <phoneticPr fontId="1"/>
  </si>
  <si>
    <t>計算値</t>
    <rPh sb="0" eb="3">
      <t>ケイサンチ</t>
    </rPh>
    <phoneticPr fontId="1"/>
  </si>
  <si>
    <t>入力して下さい</t>
    <rPh sb="0" eb="2">
      <t>ニュウリョク</t>
    </rPh>
    <rPh sb="4" eb="5">
      <t>クダ</t>
    </rPh>
    <phoneticPr fontId="1"/>
  </si>
  <si>
    <t>入力例</t>
    <rPh sb="0" eb="3">
      <t>ニュウリョクレイ</t>
    </rPh>
    <phoneticPr fontId="1"/>
  </si>
  <si>
    <t>係数</t>
    <rPh sb="0" eb="2">
      <t>ケイスウ</t>
    </rPh>
    <phoneticPr fontId="1"/>
  </si>
  <si>
    <t>相対風速</t>
    <rPh sb="0" eb="2">
      <t>ソウタイ</t>
    </rPh>
    <rPh sb="2" eb="4">
      <t>フウソク</t>
    </rPh>
    <phoneticPr fontId="1"/>
  </si>
  <si>
    <t>3.84＠63.15</t>
    <phoneticPr fontId="1"/>
  </si>
  <si>
    <t>⑤BBの抵抗</t>
    <phoneticPr fontId="1"/>
  </si>
  <si>
    <t>⑥プーリーの抵抗</t>
    <phoneticPr fontId="1"/>
  </si>
  <si>
    <t>⑦車軸の抵抗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</si>
</sst>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"/>
    <numFmt numFmtId="178" formatCode="0.0_ 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9"/>
      <color indexed="81"/>
      <name val="MS P ゴシック"/>
      <family val="3"/>
      <charset val="128"/>
    </font>
    <font>
      <sz val="1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0" applyFont="1" applyFill="1">
      <alignment vertical="center"/>
    </xf>
    <xf numFmtId="9" fontId="0" fillId="0" borderId="0" xfId="0" applyNumberFormat="1">
      <alignment vertical="center"/>
    </xf>
    <xf numFmtId="177" fontId="0" fillId="4" borderId="1" xfId="0" applyNumberFormat="1" applyFill="1" applyBorder="1">
      <alignment vertical="center"/>
    </xf>
    <xf numFmtId="0" fontId="0" fillId="0" borderId="0" xfId="0" applyFill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176" fontId="0" fillId="0" borderId="5" xfId="0" applyNumberFormat="1" applyBorder="1">
      <alignment vertical="center"/>
    </xf>
    <xf numFmtId="0" fontId="0" fillId="0" borderId="0" xfId="0" applyFill="1" applyBorder="1">
      <alignment vertical="center"/>
    </xf>
    <xf numFmtId="0" fontId="0" fillId="6" borderId="0" xfId="0" applyFill="1" applyBorder="1">
      <alignment vertical="center"/>
    </xf>
    <xf numFmtId="0" fontId="0" fillId="6" borderId="0" xfId="0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177" fontId="0" fillId="5" borderId="6" xfId="0" applyNumberFormat="1" applyFill="1" applyBorder="1">
      <alignment vertical="center"/>
    </xf>
    <xf numFmtId="9" fontId="0" fillId="0" borderId="6" xfId="0" applyNumberFormat="1" applyFill="1" applyBorder="1">
      <alignment vertical="center"/>
    </xf>
    <xf numFmtId="0" fontId="0" fillId="0" borderId="6" xfId="0" applyFill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6" xfId="0" applyFont="1" applyFill="1" applyBorder="1">
      <alignment vertical="center"/>
    </xf>
    <xf numFmtId="178" fontId="0" fillId="0" borderId="6" xfId="0" applyNumberFormat="1" applyFill="1" applyBorder="1">
      <alignment vertical="center"/>
    </xf>
    <xf numFmtId="178" fontId="0" fillId="5" borderId="6" xfId="0" applyNumberFormat="1" applyFill="1" applyBorder="1">
      <alignment vertical="center"/>
    </xf>
    <xf numFmtId="178" fontId="0" fillId="5" borderId="9" xfId="0" applyNumberFormat="1" applyFill="1" applyBorder="1">
      <alignment vertical="center"/>
    </xf>
    <xf numFmtId="177" fontId="0" fillId="0" borderId="6" xfId="0" applyNumberFormat="1" applyFill="1" applyBorder="1">
      <alignment vertical="center"/>
    </xf>
    <xf numFmtId="178" fontId="0" fillId="0" borderId="9" xfId="0" applyNumberFormat="1" applyFill="1" applyBorder="1">
      <alignment vertical="center"/>
    </xf>
  </cellXfs>
  <cellStyles count="2">
    <cellStyle name="標準" xfId="0" builtinId="0"/>
    <cellStyle name="標準 2" xfId="1" xr:uid="{E5444BC2-2036-4C03-ABF2-156AAABD6A79}"/>
  </cellStyles>
  <dxfs count="0"/>
  <tableStyles count="0" defaultTableStyle="TableStyleMedium2" defaultPivotStyle="PivotStyleLight16"/>
  <colors>
    <mruColors>
      <color rgb="FFFFCC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95168-4749-4632-B71B-08138E9F9005}">
  <dimension ref="B1:P30"/>
  <sheetViews>
    <sheetView tabSelected="1" workbookViewId="0">
      <selection activeCell="T23" sqref="T23"/>
    </sheetView>
  </sheetViews>
  <sheetFormatPr defaultRowHeight="18.75"/>
  <cols>
    <col min="2" max="2" width="30.875" customWidth="1"/>
    <col min="3" max="4" width="9" customWidth="1"/>
    <col min="6" max="6" width="5.5" customWidth="1"/>
    <col min="7" max="7" width="9" customWidth="1"/>
    <col min="10" max="10" width="9" customWidth="1"/>
    <col min="12" max="12" width="9" customWidth="1"/>
    <col min="14" max="14" width="5.5" style="8" customWidth="1"/>
  </cols>
  <sheetData>
    <row r="1" spans="2:16">
      <c r="N1"/>
    </row>
    <row r="2" spans="2:16">
      <c r="C2" t="s">
        <v>28</v>
      </c>
      <c r="D2" t="s">
        <v>32</v>
      </c>
      <c r="E2" s="5" t="s">
        <v>30</v>
      </c>
      <c r="F2" s="4"/>
      <c r="G2" s="3" t="s">
        <v>29</v>
      </c>
      <c r="H2" t="s">
        <v>28</v>
      </c>
      <c r="K2" t="s">
        <v>28</v>
      </c>
      <c r="L2" t="s">
        <v>32</v>
      </c>
      <c r="M2" s="1" t="s">
        <v>31</v>
      </c>
      <c r="N2" s="4"/>
      <c r="O2" s="3" t="s">
        <v>29</v>
      </c>
      <c r="P2" t="s">
        <v>28</v>
      </c>
    </row>
    <row r="3" spans="2:16">
      <c r="B3" t="s">
        <v>27</v>
      </c>
      <c r="C3" t="s">
        <v>26</v>
      </c>
      <c r="D3" t="s">
        <v>0</v>
      </c>
      <c r="E3" s="2"/>
      <c r="F3" s="9" t="s">
        <v>26</v>
      </c>
      <c r="G3" s="15"/>
      <c r="J3" t="s">
        <v>27</v>
      </c>
      <c r="K3" t="s">
        <v>26</v>
      </c>
      <c r="L3" t="s">
        <v>0</v>
      </c>
      <c r="M3" s="2">
        <v>59</v>
      </c>
      <c r="N3" s="9" t="s">
        <v>26</v>
      </c>
      <c r="O3" s="15"/>
    </row>
    <row r="4" spans="2:16">
      <c r="B4" t="s">
        <v>25</v>
      </c>
      <c r="C4" t="s">
        <v>24</v>
      </c>
      <c r="D4">
        <v>9.8070000000000004</v>
      </c>
      <c r="E4" s="10"/>
      <c r="F4" s="11"/>
      <c r="G4" s="12"/>
      <c r="J4" t="s">
        <v>25</v>
      </c>
      <c r="K4" t="s">
        <v>24</v>
      </c>
      <c r="L4">
        <v>9.8070000000000004</v>
      </c>
      <c r="M4" s="10"/>
      <c r="N4" s="11"/>
      <c r="O4" s="12"/>
    </row>
    <row r="5" spans="2:16">
      <c r="B5" t="s">
        <v>23</v>
      </c>
      <c r="C5" t="s">
        <v>18</v>
      </c>
      <c r="D5" t="s">
        <v>0</v>
      </c>
      <c r="E5" s="2"/>
      <c r="F5" s="11" t="s">
        <v>18</v>
      </c>
      <c r="G5" s="12"/>
      <c r="J5" t="s">
        <v>23</v>
      </c>
      <c r="K5" t="s">
        <v>18</v>
      </c>
      <c r="L5" t="s">
        <v>0</v>
      </c>
      <c r="M5" s="2">
        <v>1260</v>
      </c>
      <c r="N5" s="11" t="s">
        <v>18</v>
      </c>
      <c r="O5" s="12"/>
    </row>
    <row r="6" spans="2:16">
      <c r="B6" t="s">
        <v>22</v>
      </c>
      <c r="C6" t="s">
        <v>21</v>
      </c>
      <c r="D6" t="s">
        <v>0</v>
      </c>
      <c r="E6" s="2"/>
      <c r="F6" s="11" t="s">
        <v>21</v>
      </c>
      <c r="G6" s="12"/>
      <c r="J6" t="s">
        <v>22</v>
      </c>
      <c r="K6" t="s">
        <v>21</v>
      </c>
      <c r="L6" t="s">
        <v>0</v>
      </c>
      <c r="M6" s="2">
        <v>4114</v>
      </c>
      <c r="N6" s="11" t="s">
        <v>21</v>
      </c>
      <c r="O6" s="12"/>
    </row>
    <row r="7" spans="2:16">
      <c r="B7" t="s">
        <v>20</v>
      </c>
      <c r="D7" t="s">
        <v>0</v>
      </c>
      <c r="E7" s="10"/>
      <c r="F7" s="11"/>
      <c r="G7" s="22" t="e">
        <f>E3*D4*E5/E6</f>
        <v>#DIV/0!</v>
      </c>
      <c r="H7" t="s">
        <v>1</v>
      </c>
      <c r="J7" t="s">
        <v>20</v>
      </c>
      <c r="L7" t="s">
        <v>0</v>
      </c>
      <c r="M7" s="10"/>
      <c r="N7" s="11"/>
      <c r="O7" s="31">
        <f>M3*L4*M5/M6</f>
        <v>177.21253767622756</v>
      </c>
      <c r="P7" t="s">
        <v>1</v>
      </c>
    </row>
    <row r="8" spans="2:16" ht="21.75" customHeight="1">
      <c r="E8" s="10"/>
      <c r="F8" s="11"/>
      <c r="G8" s="23" t="e">
        <f>G7/G25</f>
        <v>#DIV/0!</v>
      </c>
      <c r="M8" s="10"/>
      <c r="N8" s="11"/>
      <c r="O8" s="23">
        <f>O7/O25</f>
        <v>0.75561783705783525</v>
      </c>
    </row>
    <row r="9" spans="2:16">
      <c r="B9" t="s">
        <v>19</v>
      </c>
      <c r="C9" t="s">
        <v>18</v>
      </c>
      <c r="E9" s="2"/>
      <c r="F9" s="11" t="s">
        <v>18</v>
      </c>
      <c r="G9" s="24"/>
      <c r="J9" t="s">
        <v>19</v>
      </c>
      <c r="K9" t="s">
        <v>18</v>
      </c>
      <c r="M9" s="2">
        <v>1.65</v>
      </c>
      <c r="N9" s="11" t="s">
        <v>18</v>
      </c>
      <c r="O9" s="24"/>
    </row>
    <row r="10" spans="2:16">
      <c r="B10" s="8" t="s">
        <v>17</v>
      </c>
      <c r="C10" s="8"/>
      <c r="D10" s="20">
        <v>0.40460000000000002</v>
      </c>
      <c r="E10" s="25"/>
      <c r="F10" s="26"/>
      <c r="G10" s="27"/>
      <c r="H10" s="21"/>
      <c r="I10" s="21"/>
      <c r="J10" s="20" t="s">
        <v>17</v>
      </c>
      <c r="K10" s="20"/>
      <c r="L10" s="20">
        <v>0.40460000000000002</v>
      </c>
      <c r="M10" s="10"/>
      <c r="N10" s="11"/>
      <c r="O10" s="24"/>
    </row>
    <row r="11" spans="2:16">
      <c r="B11" s="8" t="s">
        <v>16</v>
      </c>
      <c r="C11" s="8"/>
      <c r="D11" s="20"/>
      <c r="E11" s="25"/>
      <c r="F11" s="26"/>
      <c r="G11" s="27">
        <f>$D10*(E9/1.69)^2</f>
        <v>0</v>
      </c>
      <c r="H11" s="21"/>
      <c r="I11" s="21"/>
      <c r="J11" s="20" t="s">
        <v>16</v>
      </c>
      <c r="K11" s="20"/>
      <c r="L11" s="20"/>
      <c r="M11" s="10"/>
      <c r="N11" s="11"/>
      <c r="O11" s="24">
        <f>$D10*(M9/1.69)^2</f>
        <v>0.38567399600854313</v>
      </c>
    </row>
    <row r="12" spans="2:16">
      <c r="B12" s="8" t="s">
        <v>15</v>
      </c>
      <c r="C12" s="8" t="s">
        <v>14</v>
      </c>
      <c r="D12" s="20">
        <v>1.2050000000000001</v>
      </c>
      <c r="E12" s="25"/>
      <c r="F12" s="26"/>
      <c r="G12" s="27"/>
      <c r="H12" s="21"/>
      <c r="I12" s="21"/>
      <c r="J12" s="20" t="s">
        <v>15</v>
      </c>
      <c r="K12" s="20" t="s">
        <v>14</v>
      </c>
      <c r="L12" s="20">
        <v>1.2050000000000001</v>
      </c>
      <c r="M12" s="10"/>
      <c r="N12" s="11"/>
      <c r="O12" s="24"/>
    </row>
    <row r="13" spans="2:16">
      <c r="B13" s="8" t="s">
        <v>13</v>
      </c>
      <c r="C13" s="8"/>
      <c r="D13" s="20">
        <v>0.46800000000000003</v>
      </c>
      <c r="E13" s="25"/>
      <c r="F13" s="26"/>
      <c r="G13" s="27"/>
      <c r="H13" s="21"/>
      <c r="I13" s="21"/>
      <c r="J13" s="20" t="s">
        <v>13</v>
      </c>
      <c r="K13" s="20"/>
      <c r="L13" s="20">
        <v>0.46800000000000003</v>
      </c>
      <c r="M13" s="10"/>
      <c r="N13" s="11"/>
      <c r="O13" s="24"/>
    </row>
    <row r="14" spans="2:16">
      <c r="B14" s="8" t="s">
        <v>12</v>
      </c>
      <c r="C14" s="8" t="s">
        <v>11</v>
      </c>
      <c r="D14" s="8"/>
      <c r="E14" s="2"/>
      <c r="F14" s="11" t="s">
        <v>11</v>
      </c>
      <c r="G14" s="24"/>
      <c r="J14" s="8" t="s">
        <v>12</v>
      </c>
      <c r="K14" s="8" t="s">
        <v>11</v>
      </c>
      <c r="L14" s="8"/>
      <c r="M14" s="2">
        <v>20500</v>
      </c>
      <c r="N14" s="11" t="s">
        <v>11</v>
      </c>
      <c r="O14" s="24"/>
    </row>
    <row r="15" spans="2:16">
      <c r="B15" s="8" t="s">
        <v>10</v>
      </c>
      <c r="C15" s="8"/>
      <c r="D15" s="8"/>
      <c r="E15" s="16" t="e">
        <f>E14/E6</f>
        <v>#DIV/0!</v>
      </c>
      <c r="F15" s="11" t="s">
        <v>9</v>
      </c>
      <c r="G15" s="28" t="e">
        <f>E15*3.6</f>
        <v>#DIV/0!</v>
      </c>
      <c r="H15" t="s">
        <v>8</v>
      </c>
      <c r="J15" s="8" t="s">
        <v>10</v>
      </c>
      <c r="K15" s="8"/>
      <c r="L15" s="8"/>
      <c r="M15" s="16">
        <f>M14/M6</f>
        <v>4.9829849295089934</v>
      </c>
      <c r="N15" s="11" t="s">
        <v>9</v>
      </c>
      <c r="O15" s="28">
        <f>M15*3.6</f>
        <v>17.938745746232378</v>
      </c>
      <c r="P15" t="s">
        <v>8</v>
      </c>
    </row>
    <row r="16" spans="2:16">
      <c r="B16" s="17" t="s">
        <v>33</v>
      </c>
      <c r="C16" s="17"/>
      <c r="D16" s="17"/>
      <c r="E16" s="2"/>
      <c r="F16" s="11" t="s">
        <v>9</v>
      </c>
      <c r="G16" s="28">
        <f>E16</f>
        <v>0</v>
      </c>
      <c r="H16" s="11" t="s">
        <v>9</v>
      </c>
      <c r="I16" s="11"/>
      <c r="J16" s="17" t="s">
        <v>33</v>
      </c>
      <c r="K16" s="17"/>
      <c r="L16" s="17"/>
      <c r="M16" s="2">
        <v>3</v>
      </c>
      <c r="N16" s="11" t="s">
        <v>9</v>
      </c>
      <c r="O16" s="28">
        <v>2.74</v>
      </c>
      <c r="P16" s="11" t="s">
        <v>9</v>
      </c>
    </row>
    <row r="17" spans="2:16">
      <c r="B17" s="17" t="s">
        <v>7</v>
      </c>
      <c r="C17" s="17" t="s">
        <v>2</v>
      </c>
      <c r="D17" s="17"/>
      <c r="E17" s="10"/>
      <c r="F17" s="11"/>
      <c r="G17" s="29" t="e">
        <f>0.5*$D12*$D13*G11*(E15+G16)^2*E15</f>
        <v>#DIV/0!</v>
      </c>
      <c r="H17" s="11" t="s">
        <v>1</v>
      </c>
      <c r="I17" s="11"/>
      <c r="J17" s="17" t="s">
        <v>7</v>
      </c>
      <c r="K17" s="17" t="s">
        <v>2</v>
      </c>
      <c r="L17" s="17"/>
      <c r="M17" s="10"/>
      <c r="N17" s="11"/>
      <c r="O17" s="28">
        <f>0.5*$D12*$D13*O11*(M15+O16)^2*M15</f>
        <v>32.320882499958181</v>
      </c>
      <c r="P17" s="11" t="s">
        <v>1</v>
      </c>
    </row>
    <row r="18" spans="2:16">
      <c r="B18" s="17" t="s">
        <v>6</v>
      </c>
      <c r="C18" s="17" t="s">
        <v>2</v>
      </c>
      <c r="D18" s="17">
        <v>14.8</v>
      </c>
      <c r="E18" s="10"/>
      <c r="F18" s="11"/>
      <c r="G18" s="24"/>
      <c r="H18" s="11"/>
      <c r="I18" s="11"/>
      <c r="J18" s="17" t="s">
        <v>6</v>
      </c>
      <c r="K18" s="17" t="s">
        <v>2</v>
      </c>
      <c r="L18" s="18">
        <v>10</v>
      </c>
      <c r="M18" s="10"/>
      <c r="N18" s="11"/>
      <c r="O18" s="24"/>
      <c r="P18" s="11"/>
    </row>
    <row r="19" spans="2:16">
      <c r="B19" s="17" t="s">
        <v>5</v>
      </c>
      <c r="C19" s="17"/>
      <c r="D19" s="17"/>
      <c r="E19" s="10"/>
      <c r="F19" s="11"/>
      <c r="G19" s="29" t="e">
        <f>D18*(G15/29)*((E3/2)/42.5)*2</f>
        <v>#DIV/0!</v>
      </c>
      <c r="H19" s="11" t="s">
        <v>1</v>
      </c>
      <c r="I19" s="11"/>
      <c r="J19" s="17" t="s">
        <v>5</v>
      </c>
      <c r="K19" s="17"/>
      <c r="L19" s="17"/>
      <c r="M19" s="10"/>
      <c r="N19" s="11"/>
      <c r="O19" s="28">
        <f>L18*(O15/29)*((M3/2)/42.5)*2</f>
        <v>8.5873103369388257</v>
      </c>
      <c r="P19" s="11" t="s">
        <v>1</v>
      </c>
    </row>
    <row r="20" spans="2:16">
      <c r="B20" s="8" t="s">
        <v>4</v>
      </c>
      <c r="C20" s="8" t="s">
        <v>2</v>
      </c>
      <c r="D20" s="8">
        <v>12</v>
      </c>
      <c r="E20" s="10"/>
      <c r="F20" s="11"/>
      <c r="G20" s="29">
        <f>D20</f>
        <v>12</v>
      </c>
      <c r="H20" t="s">
        <v>1</v>
      </c>
      <c r="J20" s="8" t="s">
        <v>4</v>
      </c>
      <c r="K20" s="8" t="s">
        <v>2</v>
      </c>
      <c r="L20" s="8">
        <v>12</v>
      </c>
      <c r="M20" s="10"/>
      <c r="N20" s="11"/>
      <c r="O20" s="28">
        <f>L20</f>
        <v>12</v>
      </c>
      <c r="P20" t="s">
        <v>1</v>
      </c>
    </row>
    <row r="21" spans="2:16">
      <c r="B21" s="8" t="s">
        <v>35</v>
      </c>
      <c r="C21" s="8" t="s">
        <v>2</v>
      </c>
      <c r="D21" s="8">
        <f>2.2</f>
        <v>2.2000000000000002</v>
      </c>
      <c r="E21" s="10"/>
      <c r="F21" s="11"/>
      <c r="G21" s="29">
        <f>D21</f>
        <v>2.2000000000000002</v>
      </c>
      <c r="H21" t="s">
        <v>1</v>
      </c>
      <c r="J21" s="8" t="s">
        <v>35</v>
      </c>
      <c r="K21" s="8" t="s">
        <v>2</v>
      </c>
      <c r="L21" s="8">
        <f>2.2</f>
        <v>2.2000000000000002</v>
      </c>
      <c r="M21" s="10"/>
      <c r="N21" s="11"/>
      <c r="O21" s="28">
        <f>L21</f>
        <v>2.2000000000000002</v>
      </c>
      <c r="P21" t="s">
        <v>1</v>
      </c>
    </row>
    <row r="22" spans="2:16">
      <c r="B22" s="8" t="s">
        <v>36</v>
      </c>
      <c r="C22" s="8" t="s">
        <v>2</v>
      </c>
      <c r="D22" s="8">
        <f>2.43</f>
        <v>2.4300000000000002</v>
      </c>
      <c r="E22" s="10"/>
      <c r="F22" s="11"/>
      <c r="G22" s="29">
        <f>D22</f>
        <v>2.4300000000000002</v>
      </c>
      <c r="J22" s="8" t="s">
        <v>36</v>
      </c>
      <c r="K22" s="8" t="s">
        <v>2</v>
      </c>
      <c r="L22" s="19">
        <v>0.03</v>
      </c>
      <c r="M22" s="10"/>
      <c r="N22" s="11"/>
      <c r="O22" s="28">
        <f>L22</f>
        <v>0.03</v>
      </c>
      <c r="P22" t="s">
        <v>1</v>
      </c>
    </row>
    <row r="23" spans="2:16">
      <c r="B23" s="8" t="s">
        <v>37</v>
      </c>
      <c r="C23" s="8" t="s">
        <v>2</v>
      </c>
      <c r="D23" s="8" t="s">
        <v>34</v>
      </c>
      <c r="E23" s="13"/>
      <c r="F23" s="14"/>
      <c r="G23" s="30" t="e">
        <f>3.83*G15/63.15*2</f>
        <v>#DIV/0!</v>
      </c>
      <c r="J23" s="8" t="s">
        <v>37</v>
      </c>
      <c r="K23" s="8" t="s">
        <v>2</v>
      </c>
      <c r="L23" s="8" t="s">
        <v>34</v>
      </c>
      <c r="M23" s="13"/>
      <c r="N23" s="14"/>
      <c r="O23" s="32">
        <f>3.83*O15/63.15*2</f>
        <v>2.1759428727813148</v>
      </c>
      <c r="P23" t="s">
        <v>1</v>
      </c>
    </row>
    <row r="24" spans="2:16" ht="19.5" thickBot="1">
      <c r="G24" s="8"/>
      <c r="N24"/>
      <c r="O24" s="8"/>
    </row>
    <row r="25" spans="2:16" ht="19.5" thickBot="1">
      <c r="B25" s="1" t="s">
        <v>3</v>
      </c>
      <c r="C25" t="s">
        <v>2</v>
      </c>
      <c r="G25" s="7" t="e">
        <f>G7+G17+G19+G20+G21+G22+G23</f>
        <v>#DIV/0!</v>
      </c>
      <c r="H25" t="s">
        <v>1</v>
      </c>
      <c r="J25" s="1" t="s">
        <v>3</v>
      </c>
      <c r="K25" t="s">
        <v>2</v>
      </c>
      <c r="N25"/>
      <c r="O25" s="7">
        <f>O7+O17+O19+O20+O21+O22+O23</f>
        <v>234.52667338590587</v>
      </c>
      <c r="P25" t="s">
        <v>1</v>
      </c>
    </row>
    <row r="26" spans="2:16">
      <c r="N26"/>
    </row>
    <row r="27" spans="2:16">
      <c r="G27" s="6"/>
      <c r="N27"/>
      <c r="O27" s="6"/>
    </row>
    <row r="28" spans="2:16">
      <c r="N28"/>
    </row>
    <row r="29" spans="2:16">
      <c r="N29"/>
    </row>
    <row r="30" spans="2:16">
      <c r="N30"/>
    </row>
  </sheetData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pictu</dc:creator>
  <cp:lastModifiedBy>HIROYASU</cp:lastModifiedBy>
  <dcterms:created xsi:type="dcterms:W3CDTF">2021-04-27T07:56:40Z</dcterms:created>
  <dcterms:modified xsi:type="dcterms:W3CDTF">2023-04-26T08:33:53Z</dcterms:modified>
</cp:coreProperties>
</file>